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5010" windowWidth="19320" windowHeight="5070" activeTab="1"/>
  </bookViews>
  <sheets>
    <sheet name="TASAS P. FISICA" sheetId="6" r:id="rId1"/>
    <sheet name="TASAS P. JURIDICA" sheetId="1" r:id="rId2"/>
    <sheet name="DATOSP.JURIDICA" sheetId="5" state="hidden" r:id="rId3"/>
    <sheet name="DATOSP.FISICA" sheetId="3" state="hidden" r:id="rId4"/>
  </sheets>
  <calcPr calcId="125725"/>
</workbook>
</file>

<file path=xl/calcChain.xml><?xml version="1.0" encoding="utf-8"?>
<calcChain xmlns="http://schemas.openxmlformats.org/spreadsheetml/2006/main">
  <c r="C1" i="3"/>
  <c r="C29" i="6"/>
  <c r="E29" s="1"/>
  <c r="F29" s="1"/>
  <c r="C28"/>
  <c r="D28" s="1"/>
  <c r="C27"/>
  <c r="E27" s="1"/>
  <c r="F27" s="1"/>
  <c r="C26"/>
  <c r="E26" s="1"/>
  <c r="F26" s="1"/>
  <c r="C25"/>
  <c r="E25" s="1"/>
  <c r="F25" s="1"/>
  <c r="C24"/>
  <c r="D24" s="1"/>
  <c r="E24"/>
  <c r="F24" s="1"/>
  <c r="C23"/>
  <c r="D23" s="1"/>
  <c r="C22"/>
  <c r="C21"/>
  <c r="C20"/>
  <c r="E20" s="1"/>
  <c r="F20" s="1"/>
  <c r="C19"/>
  <c r="E19"/>
  <c r="F19"/>
  <c r="C18"/>
  <c r="E18" s="1"/>
  <c r="F18" s="1"/>
  <c r="C17"/>
  <c r="E17" s="1"/>
  <c r="F17" s="1"/>
  <c r="C16"/>
  <c r="C15"/>
  <c r="D15" s="1"/>
  <c r="C14"/>
  <c r="E14" s="1"/>
  <c r="F14" s="1"/>
  <c r="D14"/>
  <c r="C13"/>
  <c r="C12"/>
  <c r="E12" s="1"/>
  <c r="F12" s="1"/>
  <c r="C11"/>
  <c r="D11" s="1"/>
  <c r="C10"/>
  <c r="D10" s="1"/>
  <c r="C9"/>
  <c r="E9"/>
  <c r="F9" s="1"/>
  <c r="C8"/>
  <c r="D8" s="1"/>
  <c r="C27" i="1"/>
  <c r="D27"/>
  <c r="C26"/>
  <c r="D26" s="1"/>
  <c r="C25"/>
  <c r="D25" s="1"/>
  <c r="C24"/>
  <c r="D24" s="1"/>
  <c r="C23"/>
  <c r="D23"/>
  <c r="C22"/>
  <c r="E22" s="1"/>
  <c r="F22" s="1"/>
  <c r="C21"/>
  <c r="D21" s="1"/>
  <c r="C20"/>
  <c r="E20" s="1"/>
  <c r="F20" s="1"/>
  <c r="D20"/>
  <c r="C19"/>
  <c r="D19" s="1"/>
  <c r="C18"/>
  <c r="E18" s="1"/>
  <c r="F18" s="1"/>
  <c r="C17"/>
  <c r="E17" s="1"/>
  <c r="F17" s="1"/>
  <c r="C16"/>
  <c r="D16" s="1"/>
  <c r="C15"/>
  <c r="E15" s="1"/>
  <c r="F15" s="1"/>
  <c r="D15"/>
  <c r="C14"/>
  <c r="D14" s="1"/>
  <c r="C13"/>
  <c r="D13"/>
  <c r="C12"/>
  <c r="D12" s="1"/>
  <c r="C11"/>
  <c r="E11" s="1"/>
  <c r="F11" s="1"/>
  <c r="C10"/>
  <c r="D10" s="1"/>
  <c r="C9"/>
  <c r="E9" s="1"/>
  <c r="F9" s="1"/>
  <c r="C8"/>
  <c r="E8" s="1"/>
  <c r="F8" s="1"/>
  <c r="D8"/>
  <c r="C5" i="5"/>
  <c r="C4"/>
  <c r="C2"/>
  <c r="C1"/>
  <c r="E12" i="1"/>
  <c r="F12" s="1"/>
  <c r="C4" i="3"/>
  <c r="C5"/>
  <c r="E10" i="1"/>
  <c r="F10" s="1"/>
  <c r="E14"/>
  <c r="F14" s="1"/>
  <c r="E26"/>
  <c r="F26"/>
  <c r="E23"/>
  <c r="F23" s="1"/>
  <c r="D29" i="6"/>
  <c r="D13"/>
  <c r="E13"/>
  <c r="F13" s="1"/>
  <c r="E8"/>
  <c r="F8" s="1"/>
  <c r="E23"/>
  <c r="F23" s="1"/>
  <c r="D17"/>
  <c r="E28"/>
  <c r="F28" s="1"/>
  <c r="D20"/>
  <c r="D25"/>
  <c r="D27"/>
  <c r="E24" i="1"/>
  <c r="F24" s="1"/>
  <c r="D22"/>
  <c r="D22" i="6"/>
  <c r="E22"/>
  <c r="F22" s="1"/>
  <c r="D9"/>
  <c r="D12"/>
  <c r="D16"/>
  <c r="E16"/>
  <c r="F16" s="1"/>
  <c r="D18"/>
  <c r="E16" i="1"/>
  <c r="F16" s="1"/>
  <c r="E27"/>
  <c r="F27" s="1"/>
  <c r="E19"/>
  <c r="F19" s="1"/>
  <c r="D18"/>
  <c r="D19" i="6"/>
  <c r="E10"/>
  <c r="F10" s="1"/>
  <c r="D21"/>
  <c r="E21"/>
  <c r="F21" s="1"/>
  <c r="E15"/>
  <c r="F15" s="1"/>
  <c r="E25" i="1"/>
  <c r="F25" s="1"/>
  <c r="E21"/>
  <c r="F21" s="1"/>
  <c r="E13"/>
  <c r="F13" s="1"/>
  <c r="E11" i="6"/>
  <c r="F11" s="1"/>
  <c r="D9" i="1" l="1"/>
  <c r="D17"/>
  <c r="D11"/>
  <c r="D26" i="6"/>
</calcChain>
</file>

<file path=xl/comments1.xml><?xml version="1.0" encoding="utf-8"?>
<comments xmlns="http://schemas.openxmlformats.org/spreadsheetml/2006/main">
  <authors>
    <author>Enrique</author>
  </authors>
  <commentList>
    <comment ref="B5" authorId="0">
      <text>
        <r>
          <rPr>
            <sz val="8"/>
            <color indexed="81"/>
            <rFont val="Tahoma"/>
            <family val="2"/>
          </rPr>
          <t xml:space="preserve">Hay que poner en la casilla del tipo de juicio, la cuantia
</t>
        </r>
      </text>
    </comment>
  </commentList>
</comments>
</file>

<file path=xl/comments2.xml><?xml version="1.0" encoding="utf-8"?>
<comments xmlns="http://schemas.openxmlformats.org/spreadsheetml/2006/main">
  <authors>
    <author>Enrique</author>
  </authors>
  <commentList>
    <comment ref="B5" authorId="0">
      <text>
        <r>
          <rPr>
            <sz val="8"/>
            <color indexed="81"/>
            <rFont val="Tahoma"/>
            <family val="2"/>
          </rPr>
          <t xml:space="preserve">Hay que poner en la casilla del tipo de juicio, la cuantia
</t>
        </r>
      </text>
    </comment>
  </commentList>
</comments>
</file>

<file path=xl/sharedStrings.xml><?xml version="1.0" encoding="utf-8"?>
<sst xmlns="http://schemas.openxmlformats.org/spreadsheetml/2006/main" count="173" uniqueCount="54">
  <si>
    <t>TIPO JUICIO</t>
  </si>
  <si>
    <t>VERBAL</t>
  </si>
  <si>
    <t>CAMBIARIO</t>
  </si>
  <si>
    <t>ORDINARIO</t>
  </si>
  <si>
    <t>MONITORIO</t>
  </si>
  <si>
    <t>CIVIL</t>
  </si>
  <si>
    <t>D. INCIDENTAL CONCURSO</t>
  </si>
  <si>
    <t>EJECUCION TITULOS EXTRAJUDICIALES</t>
  </si>
  <si>
    <t>OPOSICION EJECUCION</t>
  </si>
  <si>
    <t>RECURSO APELACION</t>
  </si>
  <si>
    <t>RECURSO CASACION Y EXT. INFRACCION</t>
  </si>
  <si>
    <t>CONTENCIOSO-ADMINISTRATIVO</t>
  </si>
  <si>
    <t>ABREVIADO</t>
  </si>
  <si>
    <t>SOCIAL</t>
  </si>
  <si>
    <t>CUANTIA JUICIO</t>
  </si>
  <si>
    <t>RECURSO CASACION</t>
  </si>
  <si>
    <t>TASA FIJA</t>
  </si>
  <si>
    <t>PORCENTAJE</t>
  </si>
  <si>
    <t>TOTAL TASA</t>
  </si>
  <si>
    <t>RECURSO SUPLICACION EMPRESA</t>
  </si>
  <si>
    <t>RECURSO CASACION EMPRESA</t>
  </si>
  <si>
    <t>RECURSO SUPLICACION TRABAJADOR</t>
  </si>
  <si>
    <t>RECURSO CASACION TRABAJADOR</t>
  </si>
  <si>
    <t>CONCURSO NECESARIO</t>
  </si>
  <si>
    <t>Resto</t>
  </si>
  <si>
    <t>NOTAS</t>
  </si>
  <si>
    <t>Cuantía indeterminada=18.000,00 Euros</t>
  </si>
  <si>
    <t>Si el contencioso es por silencio=0,00 € el abreviado y el ordinario</t>
  </si>
  <si>
    <t>El concurso voluntario=0,00 €</t>
  </si>
  <si>
    <t>Si el ordinario procede de un monitorio se descuenta la tasa pagada en el monitorio</t>
  </si>
  <si>
    <t xml:space="preserve">Si hay transacción, devuelven el 60% de la tasa </t>
  </si>
  <si>
    <t>TASA TELEMATICA</t>
  </si>
  <si>
    <t>Las F, será un 10% menos de las E y solo debe de aparecer valor cuando haya valor en las E</t>
  </si>
  <si>
    <t xml:space="preserve">Tasa Telemática </t>
  </si>
  <si>
    <t xml:space="preserve">E28: Será el 40% de C28 + D28
E29: Será el 40% de C29 + C29
</t>
  </si>
  <si>
    <t>La fórmula para el resto será: Si en BN hay dato que salga la cifra que ahora hay en la CN, sino que no salga nada</t>
  </si>
  <si>
    <t xml:space="preserve">La fórmula para la C8 es:  B8 hay datos y este es mayor de 1.999,990 €, que salga 150,00 €, si es menor o igual a 1.999,990 € que salga 0,00 € y si no hay dato que no salga nada 
</t>
  </si>
  <si>
    <t>La fórmula para la C11 es:  c11, hay datos y ese es mayor de 1.999,99 €, que salga 100,00, si es menor o igual a 1.999,990 € que salga 0,00 € y si no hay dato que no salga nada </t>
  </si>
  <si>
    <t>Porcentaje</t>
  </si>
  <si>
    <t>Límite Porcentaje</t>
  </si>
  <si>
    <t>Porcentaje filas 28 and 29</t>
  </si>
  <si>
    <t>Si hay acumulación tienen que devolver el 20% del importe de la tasa</t>
  </si>
  <si>
    <t xml:space="preserve">
Hasta 1.000.00,00 €, el 0,5%
Resto el 0,25% 
El límite siempre será 10.000,00 €
</t>
  </si>
  <si>
    <t xml:space="preserve">Ley 10/2012, de 20 de noviembre (modificada por Real Decreto-ley 3/2013, de 22 de febrero) </t>
  </si>
  <si>
    <t xml:space="preserve">Los funcuionarios públicos en defensa de sus derechos estatutarios una reducción del 60% en apelación y casación </t>
  </si>
  <si>
    <t xml:space="preserve">Si se impugna una sanción en c.a. el total de la cuantia de la tasa no puede exceder del 50% del importe de la sanción </t>
  </si>
  <si>
    <t xml:space="preserve">Si se impugna una sanción en c.a. el total de la cuantía de la tasa no puede exceder del 50% del importe de la sanción </t>
  </si>
  <si>
    <t xml:space="preserve">División judicial de patrimonios, la tasa por juicio verbal </t>
  </si>
  <si>
    <t xml:space="preserve">
Tipo  0,10% 
El límite 2.000,00 €
</t>
  </si>
  <si>
    <t xml:space="preserve">Todos </t>
  </si>
  <si>
    <t>TASAS JUDICIALES (PERSONAS FISICAS)</t>
  </si>
  <si>
    <t xml:space="preserve">TASAS JUDICIALES (PERSONAS JURIDICAS) </t>
  </si>
  <si>
    <t>CONTENCIOSO ORDINARIO</t>
  </si>
  <si>
    <t>CONTENCIOSO RECURSO APELACION</t>
  </si>
</sst>
</file>

<file path=xl/styles.xml><?xml version="1.0" encoding="utf-8"?>
<styleSheet xmlns="http://schemas.openxmlformats.org/spreadsheetml/2006/main">
  <numFmts count="1">
    <numFmt numFmtId="172" formatCode="#,##0.00\ &quot;€&quot;"/>
  </numFmts>
  <fonts count="10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2"/>
      <name val="Times New Roman"/>
      <family val="1"/>
    </font>
    <font>
      <sz val="8"/>
      <color indexed="81"/>
      <name val="Tahoma"/>
      <family val="2"/>
    </font>
    <font>
      <sz val="10"/>
      <color indexed="12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172" fontId="0" fillId="0" borderId="0" xfId="0" applyNumberFormat="1"/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" xfId="0" applyBorder="1"/>
    <xf numFmtId="172" fontId="0" fillId="0" borderId="2" xfId="0" applyNumberFormat="1" applyBorder="1"/>
    <xf numFmtId="0" fontId="4" fillId="0" borderId="0" xfId="0" applyFont="1"/>
    <xf numFmtId="172" fontId="4" fillId="0" borderId="2" xfId="0" applyNumberFormat="1" applyFont="1" applyBorder="1"/>
    <xf numFmtId="172" fontId="0" fillId="0" borderId="2" xfId="0" applyNumberFormat="1" applyBorder="1" applyAlignment="1">
      <alignment horizontal="right"/>
    </xf>
    <xf numFmtId="0" fontId="4" fillId="0" borderId="2" xfId="0" applyFont="1" applyBorder="1"/>
    <xf numFmtId="0" fontId="4" fillId="0" borderId="2" xfId="0" applyFont="1" applyFill="1" applyBorder="1"/>
    <xf numFmtId="0" fontId="5" fillId="0" borderId="0" xfId="0" applyFont="1"/>
    <xf numFmtId="0" fontId="8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172" fontId="3" fillId="0" borderId="2" xfId="0" applyNumberFormat="1" applyFont="1" applyBorder="1" applyProtection="1">
      <protection locked="0"/>
    </xf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2" xfId="0" applyFont="1" applyFill="1" applyBorder="1"/>
    <xf numFmtId="172" fontId="0" fillId="0" borderId="2" xfId="0" applyNumberFormat="1" applyBorder="1" applyAlignment="1">
      <alignment horizontal="right" wrapText="1"/>
    </xf>
    <xf numFmtId="0" fontId="0" fillId="2" borderId="0" xfId="0" applyFill="1" applyAlignment="1">
      <alignment horizontal="center" wrapText="1"/>
    </xf>
    <xf numFmtId="172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B22" sqref="B22"/>
    </sheetView>
  </sheetViews>
  <sheetFormatPr baseColWidth="10" defaultColWidth="11.42578125" defaultRowHeight="12.75"/>
  <cols>
    <col min="1" max="1" width="39" customWidth="1"/>
    <col min="2" max="2" width="16.140625" style="2" customWidth="1"/>
    <col min="3" max="3" width="11.140625" customWidth="1"/>
    <col min="4" max="4" width="13.7109375" customWidth="1"/>
    <col min="5" max="5" width="12.7109375" customWidth="1"/>
    <col min="6" max="6" width="21" customWidth="1"/>
    <col min="8" max="8" width="12.7109375" bestFit="1" customWidth="1"/>
  </cols>
  <sheetData>
    <row r="1" spans="1:8" ht="24.75" customHeight="1">
      <c r="A1" s="3" t="s">
        <v>50</v>
      </c>
      <c r="H1" s="13"/>
    </row>
    <row r="2" spans="1:8" ht="39">
      <c r="A2" s="21" t="s">
        <v>43</v>
      </c>
      <c r="H2" s="14"/>
    </row>
    <row r="4" spans="1:8" ht="13.5" thickBot="1"/>
    <row r="5" spans="1:8" ht="13.5" thickBot="1">
      <c r="A5" s="4" t="s">
        <v>0</v>
      </c>
      <c r="B5" s="4" t="s">
        <v>14</v>
      </c>
      <c r="C5" s="4" t="s">
        <v>16</v>
      </c>
      <c r="D5" s="4" t="s">
        <v>17</v>
      </c>
      <c r="E5" s="4" t="s">
        <v>18</v>
      </c>
      <c r="F5" s="4" t="s">
        <v>31</v>
      </c>
    </row>
    <row r="6" spans="1:8" ht="13.5" thickBot="1">
      <c r="A6" s="1"/>
    </row>
    <row r="7" spans="1:8" ht="13.5" thickBot="1">
      <c r="A7" s="4" t="s">
        <v>5</v>
      </c>
    </row>
    <row r="8" spans="1:8">
      <c r="A8" s="5" t="s">
        <v>1</v>
      </c>
      <c r="B8" s="16"/>
      <c r="C8" s="6" t="str">
        <f>IF(TRIM(B8)&lt;&gt;"",(IF(B8&gt;DATOSP.FISICA!B8,DATOSP.FISICA!C8,0)),"")</f>
        <v/>
      </c>
      <c r="D8" s="20" t="str">
        <f xml:space="preserve"> IF(AND(TRIM(C8)&lt;&gt;"",C8&lt;&gt;0),
IF(B8*DATOSP.FISICA!$C$1&gt;=DATOSP.FISICA!$B$3,DATOSP.FISICA!$B$3,B8*DATOSP.FISICA!$C$1), C8)</f>
        <v/>
      </c>
      <c r="E8" s="6" t="str">
        <f>IF(TRIM(C8)&lt;&gt;"",SUM(C8:D8),"")</f>
        <v/>
      </c>
      <c r="F8" s="6" t="str">
        <f>IF(E8&lt;&gt;"",E8*DATOSP.FISICA!$C$5, "")</f>
        <v/>
      </c>
    </row>
    <row r="9" spans="1:8">
      <c r="A9" s="5" t="s">
        <v>2</v>
      </c>
      <c r="B9" s="16"/>
      <c r="C9" s="6" t="str">
        <f>IF(AND(TRIM(B9)&lt;&gt;"",B9&lt;&gt;0),VLOOKUP(A9,DATOSP.FISICA!$A$8:$C$30,3,FALSE),IF(TRIM(B9)="","",B9))</f>
        <v/>
      </c>
      <c r="D9" s="20" t="str">
        <f xml:space="preserve"> IF(TRIM(C9)&lt;&gt;"",
IF(B9*DATOSP.FISICA!$C$1&gt;=DATOSP.FISICA!$B$3,DATOSP.FISICA!$B$3,B9*DATOSP.FISICA!$C$1), C9)</f>
        <v/>
      </c>
      <c r="E9" s="6" t="str">
        <f t="shared" ref="E9:E27" si="0">IF(TRIM(C9)&lt;&gt;"",SUM(C9:D9),"")</f>
        <v/>
      </c>
      <c r="F9" s="6" t="str">
        <f>IF(E9&lt;&gt;"",E9*DATOSP.FISICA!$C$5, "")</f>
        <v/>
      </c>
    </row>
    <row r="10" spans="1:8">
      <c r="A10" s="5" t="s">
        <v>3</v>
      </c>
      <c r="B10" s="16"/>
      <c r="C10" s="6" t="str">
        <f>IF(AND(TRIM(B10)&lt;&gt;"",B10&lt;&gt;0),VLOOKUP(A10,DATOSP.FISICA!$A$8:$C$30,3,FALSE),IF(TRIM(B10)="","",B10))</f>
        <v/>
      </c>
      <c r="D10" s="20" t="str">
        <f xml:space="preserve"> IF(TRIM(C10)&lt;&gt;"",
IF(B10*DATOSP.FISICA!$C$1&gt;=DATOSP.FISICA!$B$3,DATOSP.FISICA!$B$3,B10*DATOSP.FISICA!$C$1), C10)</f>
        <v/>
      </c>
      <c r="E10" s="6" t="str">
        <f t="shared" si="0"/>
        <v/>
      </c>
      <c r="F10" s="6" t="str">
        <f>IF(E10&lt;&gt;"",E10*DATOSP.FISICA!$C$5, "")</f>
        <v/>
      </c>
    </row>
    <row r="11" spans="1:8">
      <c r="A11" s="5" t="s">
        <v>4</v>
      </c>
      <c r="B11" s="16"/>
      <c r="C11" s="9" t="str">
        <f>IF(TRIM(B11)&lt;&gt;"",(IF(B11&gt;DATOSP.FISICA!B11,DATOSP.FISICA!C11,0)),"")</f>
        <v/>
      </c>
      <c r="D11" s="20" t="str">
        <f xml:space="preserve"> IF(AND(TRIM(C11)&lt;&gt;"",C11&lt;&gt;0),
IF(B11*DATOSP.FISICA!$C$1&gt;=DATOSP.FISICA!$B$3,DATOSP.FISICA!$B$3,B11*DATOSP.FISICA!$C$1),
C11)</f>
        <v/>
      </c>
      <c r="E11" s="6" t="str">
        <f t="shared" si="0"/>
        <v/>
      </c>
      <c r="F11" s="6" t="str">
        <f>IF(E11&lt;&gt;"",E11*DATOSP.FISICA!$C$5, "")</f>
        <v/>
      </c>
    </row>
    <row r="12" spans="1:8">
      <c r="A12" s="5" t="s">
        <v>6</v>
      </c>
      <c r="B12" s="16"/>
      <c r="C12" s="6" t="str">
        <f>IF(AND(TRIM(B12)&lt;&gt;"",B12&lt;&gt;0),VLOOKUP(A12,DATOSP.FISICA!$A$8:$C$30,3,FALSE),IF(TRIM(B12)="","",B12))</f>
        <v/>
      </c>
      <c r="D12" s="20" t="str">
        <f xml:space="preserve"> IF(TRIM(C12)&lt;&gt;"",
IF(B12*DATOSP.FISICA!$C$1&gt;=DATOSP.FISICA!$B$3,DATOSP.FISICA!$B$3,B12*DATOSP.FISICA!$C$1), C12)</f>
        <v/>
      </c>
      <c r="E12" s="6" t="str">
        <f t="shared" si="0"/>
        <v/>
      </c>
      <c r="F12" s="6" t="str">
        <f>IF(E12&lt;&gt;"",E12*DATOSP.FISICA!$C$5, "")</f>
        <v/>
      </c>
    </row>
    <row r="13" spans="1:8">
      <c r="A13" s="5" t="s">
        <v>7</v>
      </c>
      <c r="B13" s="16"/>
      <c r="C13" s="6" t="str">
        <f>IF(AND(TRIM(B13)&lt;&gt;"",B13&lt;&gt;0),VLOOKUP(A13,DATOSP.FISICA!$A$8:$C$30,3,FALSE),IF(TRIM(B13)="","",B13))</f>
        <v/>
      </c>
      <c r="D13" s="20" t="str">
        <f xml:space="preserve"> IF(TRIM(C13)&lt;&gt;"",
IF(B13*DATOSP.FISICA!$C$1&gt;=DATOSP.FISICA!$B$3,DATOSP.FISICA!$B$3,B13*DATOSP.FISICA!$C$1), C13)</f>
        <v/>
      </c>
      <c r="E13" s="6" t="str">
        <f t="shared" si="0"/>
        <v/>
      </c>
      <c r="F13" s="6" t="str">
        <f>IF(E13&lt;&gt;"",E13*DATOSP.FISICA!$C$5, "")</f>
        <v/>
      </c>
    </row>
    <row r="14" spans="1:8">
      <c r="A14" s="5" t="s">
        <v>8</v>
      </c>
      <c r="B14" s="16"/>
      <c r="C14" s="6" t="str">
        <f>IF(AND(TRIM(B14)&lt;&gt;"",B14&lt;&gt;0),VLOOKUP(A14,DATOSP.FISICA!$A$8:$C$30,3,FALSE),IF(TRIM(B14)="","",B14))</f>
        <v/>
      </c>
      <c r="D14" s="20" t="str">
        <f xml:space="preserve"> IF(TRIM(C14)&lt;&gt;"",
IF(B14*DATOSP.FISICA!$C$1&gt;=DATOSP.FISICA!$B$3,DATOSP.FISICA!$B$3,B14*DATOSP.FISICA!$C$1), C14)</f>
        <v/>
      </c>
      <c r="E14" s="6" t="str">
        <f t="shared" si="0"/>
        <v/>
      </c>
      <c r="F14" s="6" t="str">
        <f>IF(E14&lt;&gt;"",E14*DATOSP.FISICA!$C$5, "")</f>
        <v/>
      </c>
    </row>
    <row r="15" spans="1:8">
      <c r="A15" s="5" t="s">
        <v>23</v>
      </c>
      <c r="B15" s="16"/>
      <c r="C15" s="6" t="str">
        <f>IF(AND(TRIM(B15)&lt;&gt;"",B15&lt;&gt;0),VLOOKUP(A15,DATOSP.FISICA!$A$8:$C$30,3,FALSE),IF(TRIM(B15)="","",B15))</f>
        <v/>
      </c>
      <c r="D15" s="20" t="str">
        <f xml:space="preserve"> IF(TRIM(C15)&lt;&gt;"",
IF(B15*DATOSP.FISICA!$C$1&gt;=DATOSP.FISICA!$B$3,DATOSP.FISICA!$B$3,B15*DATOSP.FISICA!$C$1), C15)</f>
        <v/>
      </c>
      <c r="E15" s="6" t="str">
        <f t="shared" si="0"/>
        <v/>
      </c>
      <c r="F15" s="6" t="str">
        <f>IF(E15&lt;&gt;"",E15*DATOSP.FISICA!$C$5, "")</f>
        <v/>
      </c>
    </row>
    <row r="16" spans="1:8">
      <c r="A16" s="5" t="s">
        <v>9</v>
      </c>
      <c r="B16" s="16"/>
      <c r="C16" s="6" t="str">
        <f>IF(AND(TRIM(B16)&lt;&gt;"",B16&lt;&gt;0),VLOOKUP(A16,DATOSP.FISICA!$A$8:$C$30,3,FALSE),IF(TRIM(B16)="","",B16))</f>
        <v/>
      </c>
      <c r="D16" s="20" t="str">
        <f xml:space="preserve"> IF(TRIM(C16)&lt;&gt;"",
IF(B16*DATOSP.FISICA!$C$1&gt;=DATOSP.FISICA!$B$3,DATOSP.FISICA!$B$3,B16*DATOSP.FISICA!$C$1), C16)</f>
        <v/>
      </c>
      <c r="E16" s="6" t="str">
        <f t="shared" si="0"/>
        <v/>
      </c>
      <c r="F16" s="6" t="str">
        <f>IF(E16&lt;&gt;"",E16*DATOSP.FISICA!$C$5, "")</f>
        <v/>
      </c>
    </row>
    <row r="17" spans="1:6">
      <c r="A17" s="5" t="s">
        <v>10</v>
      </c>
      <c r="B17" s="16"/>
      <c r="C17" s="6" t="str">
        <f>IF(AND(TRIM(B17)&lt;&gt;"",B17&lt;&gt;0),VLOOKUP(A17,DATOSP.FISICA!$A$8:$C$30,3,FALSE),IF(TRIM(B17)="","",B17))</f>
        <v/>
      </c>
      <c r="D17" s="20" t="str">
        <f xml:space="preserve"> IF(TRIM(C17)&lt;&gt;"",
IF(B17*DATOSP.FISICA!$C$1&gt;=DATOSP.FISICA!$B$3,DATOSP.FISICA!$B$3,B17*DATOSP.FISICA!$C$1), C17)</f>
        <v/>
      </c>
      <c r="E17" s="6" t="str">
        <f t="shared" si="0"/>
        <v/>
      </c>
      <c r="F17" s="6" t="str">
        <f>IF(E17&lt;&gt;"",E17*DATOSP.FISICA!$C$5, "")</f>
        <v/>
      </c>
    </row>
    <row r="18" spans="1:6" ht="13.5" thickBot="1">
      <c r="C18" t="str">
        <f>IF(AND(TRIM(B18)&lt;&gt;"",B18&lt;&gt;0),VLOOKUP(A18,DATOSP.FISICA!$A$8:$C$30,3,FALSE),IF(TRIM(B18)="","",B18))</f>
        <v/>
      </c>
      <c r="D18" t="str">
        <f xml:space="preserve"> IF(TRIM(C18)&lt;&gt;"",IF(B18&lt;=DATOSP.FISICA!$B$1,B18*DATOSP.FISICA!$C$1,IF((DATOSP.FISICA!$B$1*DATOSP.FISICA!$C$1+(B18-DATOSP.FISICA!$B$1)*DATOSP.FISICA!$C$2)&gt;=DATOSP.FISICA!$B$3,DATOSP.FISICA!$B$3,DATOSP.FISICA!$B$1*DATOSP.FISICA!$C$1+(B18-DATOSP.FISICA!$B$1)*DATOSP.FISICA!$C$2)), "")</f>
        <v/>
      </c>
      <c r="E18" t="str">
        <f t="shared" si="0"/>
        <v/>
      </c>
      <c r="F18" t="str">
        <f>IF(E18&lt;&gt;"",E18*DATOSP.FISICA!$C$5, "")</f>
        <v/>
      </c>
    </row>
    <row r="19" spans="1:6" ht="13.5" thickBot="1">
      <c r="A19" s="4" t="s">
        <v>11</v>
      </c>
      <c r="C19" t="str">
        <f>IF(AND(TRIM(B19)&lt;&gt;"",B19&lt;&gt;0),VLOOKUP(A19,DATOSP.FISICA!$A$8:$C$30,3,FALSE),IF(TRIM(B19)="","",B19))</f>
        <v/>
      </c>
      <c r="D19" t="str">
        <f xml:space="preserve"> IF(TRIM(C19)&lt;&gt;"",IF(B19&lt;=DATOSP.FISICA!$B$1,B19*DATOSP.FISICA!$C$1,IF((DATOSP.FISICA!$B$1*DATOSP.FISICA!$C$1+(B19-DATOSP.FISICA!$B$1)*DATOSP.FISICA!$C$2)&gt;=DATOSP.FISICA!$B$3,DATOSP.FISICA!$B$3,DATOSP.FISICA!$B$1*DATOSP.FISICA!$C$1+(B19-DATOSP.FISICA!$B$1)*DATOSP.FISICA!$C$2)), "")</f>
        <v/>
      </c>
      <c r="E19" t="str">
        <f t="shared" si="0"/>
        <v/>
      </c>
      <c r="F19" t="str">
        <f>IF(E19&lt;&gt;"",E19*DATOSP.FISICA!$C$5, "")</f>
        <v/>
      </c>
    </row>
    <row r="20" spans="1:6">
      <c r="A20" s="5" t="s">
        <v>12</v>
      </c>
      <c r="B20" s="16"/>
      <c r="C20" s="6" t="str">
        <f>IF(AND(TRIM(B20)&lt;&gt;"",B20&lt;&gt;0),VLOOKUP(A20,DATOSP.FISICA!$A$8:$C$30,3,FALSE),IF(TRIM(B20)="","",B20))</f>
        <v/>
      </c>
      <c r="D20" s="20" t="str">
        <f xml:space="preserve"> IF(TRIM(C20)&lt;&gt;"",
IF(B20*DATOSP.FISICA!$C$1&gt;=DATOSP.FISICA!$B$3,DATOSP.FISICA!$B$3,B20*DATOSP.FISICA!$C$1), C20)</f>
        <v/>
      </c>
      <c r="E20" s="6" t="str">
        <f t="shared" si="0"/>
        <v/>
      </c>
      <c r="F20" s="6" t="str">
        <f>IF(E20&lt;&gt;"",E20*DATOSP.FISICA!$C$5, "")</f>
        <v/>
      </c>
    </row>
    <row r="21" spans="1:6">
      <c r="A21" s="18" t="s">
        <v>52</v>
      </c>
      <c r="B21" s="16"/>
      <c r="C21" s="6" t="str">
        <f>IF(AND(TRIM(B21)&lt;&gt;"",B21&lt;&gt;0),VLOOKUP(A21,DATOSP.FISICA!$A$8:$C$30,3,FALSE),IF(TRIM(B21)="","",B21))</f>
        <v/>
      </c>
      <c r="D21" s="20" t="str">
        <f xml:space="preserve"> IF(TRIM(C21)&lt;&gt;"",
IF(B21*DATOSP.FISICA!$C$1&gt;=DATOSP.FISICA!$B$3,DATOSP.FISICA!$B$3,B21*DATOSP.FISICA!$C$1), C21)</f>
        <v/>
      </c>
      <c r="E21" s="6" t="str">
        <f t="shared" si="0"/>
        <v/>
      </c>
      <c r="F21" s="6" t="str">
        <f>IF(E21&lt;&gt;"",E21*DATOSP.FISICA!$C$5, "")</f>
        <v/>
      </c>
    </row>
    <row r="22" spans="1:6">
      <c r="A22" s="18" t="s">
        <v>53</v>
      </c>
      <c r="B22" s="16"/>
      <c r="C22" s="6" t="str">
        <f>IF(AND(TRIM(B22)&lt;&gt;"",B22&lt;&gt;0),VLOOKUP(A22,DATOSP.FISICA!$A$8:$C$30,3,FALSE),IF(TRIM(B22)="","",B22))</f>
        <v/>
      </c>
      <c r="D22" s="20" t="str">
        <f xml:space="preserve"> IF(TRIM(C22)&lt;&gt;"",
IF(B22*DATOSP.FISICA!$C$1&gt;=DATOSP.FISICA!$B$3,DATOSP.FISICA!$B$3,B22*DATOSP.FISICA!$C$1), C22)</f>
        <v/>
      </c>
      <c r="E22" s="6" t="str">
        <f t="shared" si="0"/>
        <v/>
      </c>
      <c r="F22" s="6" t="str">
        <f>IF(E22&lt;&gt;"",E22*DATOSP.FISICA!$C$5, "")</f>
        <v/>
      </c>
    </row>
    <row r="23" spans="1:6">
      <c r="A23" s="5" t="s">
        <v>15</v>
      </c>
      <c r="B23" s="16"/>
      <c r="C23" s="6" t="str">
        <f>IF(AND(TRIM(B23)&lt;&gt;"",B23&lt;&gt;0),VLOOKUP(A23,DATOSP.FISICA!$A$8:$C$30,3,FALSE),IF(TRIM(B23)="","",B23))</f>
        <v/>
      </c>
      <c r="D23" s="20" t="str">
        <f xml:space="preserve"> IF(TRIM(C23)&lt;&gt;"",
IF(B23*DATOSP.FISICA!$C$1&gt;=DATOSP.FISICA!$B$3,DATOSP.FISICA!$B$3,B23*DATOSP.FISICA!$C$1), C23)</f>
        <v/>
      </c>
      <c r="E23" s="6" t="str">
        <f t="shared" si="0"/>
        <v/>
      </c>
      <c r="F23" s="6" t="str">
        <f>IF(E23&lt;&gt;"",E23*DATOSP.FISICA!$C$5, "")</f>
        <v/>
      </c>
    </row>
    <row r="24" spans="1:6" ht="13.5" thickBot="1">
      <c r="C24" t="str">
        <f>IF(AND(TRIM(B24)&lt;&gt;"",B24&lt;&gt;0),VLOOKUP(A24,DATOSP.FISICA!$A$8:$C$30,3,FALSE),IF(TRIM(B24)="","",B24))</f>
        <v/>
      </c>
      <c r="D24" t="str">
        <f xml:space="preserve"> IF(TRIM(C24)&lt;&gt;"",IF(B24&lt;=DATOSP.FISICA!$B$1,B24*DATOSP.FISICA!$C$1,IF((DATOSP.FISICA!$B$1*DATOSP.FISICA!$C$1+(B24-DATOSP.FISICA!$B$1)*DATOSP.FISICA!$C$2)&gt;=DATOSP.FISICA!$B$3,DATOSP.FISICA!$B$3,DATOSP.FISICA!$B$1*DATOSP.FISICA!$C$1+(B24-DATOSP.FISICA!$B$1)*DATOSP.FISICA!$C$2)), "")</f>
        <v/>
      </c>
      <c r="E24" t="str">
        <f t="shared" si="0"/>
        <v/>
      </c>
      <c r="F24" t="str">
        <f>IF(E24&lt;&gt;"",E24*DATOSP.FISICA!$C$5, "")</f>
        <v/>
      </c>
    </row>
    <row r="25" spans="1:6" ht="13.5" thickBot="1">
      <c r="A25" s="4" t="s">
        <v>13</v>
      </c>
      <c r="C25" t="str">
        <f>IF(AND(TRIM(B25)&lt;&gt;"",B25&lt;&gt;0),VLOOKUP(A25,DATOSP.FISICA!$A$8:$C$30,3,FALSE),IF(TRIM(B25)="","",B25))</f>
        <v/>
      </c>
      <c r="D25" t="str">
        <f xml:space="preserve"> IF(TRIM(C25)&lt;&gt;"",IF(B25&lt;=DATOSP.FISICA!$B$1,B25*DATOSP.FISICA!$C$1,IF((DATOSP.FISICA!$B$1*DATOSP.FISICA!$C$1+(B25-DATOSP.FISICA!$B$1)*DATOSP.FISICA!$C$2)&gt;=DATOSP.FISICA!$B$3,DATOSP.FISICA!$B$3,DATOSP.FISICA!$B$1*DATOSP.FISICA!$C$1+(B25-DATOSP.FISICA!$B$1)*DATOSP.FISICA!$C$2)), "")</f>
        <v/>
      </c>
      <c r="E25" t="str">
        <f t="shared" si="0"/>
        <v/>
      </c>
      <c r="F25" t="str">
        <f>IF(E25&lt;&gt;"",E25*DATOSP.FISICA!$C$5, "")</f>
        <v/>
      </c>
    </row>
    <row r="26" spans="1:6">
      <c r="A26" s="5" t="s">
        <v>19</v>
      </c>
      <c r="B26" s="16"/>
      <c r="C26" s="6" t="str">
        <f>IF(AND(TRIM(B26)&lt;&gt;"",B26&lt;&gt;0),VLOOKUP(A26,DATOSP.FISICA!$A$8:$C$30,3,FALSE),IF(TRIM(B26)="","",B26))</f>
        <v/>
      </c>
      <c r="D26" s="20" t="str">
        <f xml:space="preserve"> IF(TRIM(C26)&lt;&gt;"",
IF(B26*DATOSP.FISICA!$C$1&gt;=DATOSP.FISICA!$B$3,DATOSP.FISICA!$B$3,B26*DATOSP.FISICA!$C$1), C26)</f>
        <v/>
      </c>
      <c r="E26" s="6" t="str">
        <f t="shared" si="0"/>
        <v/>
      </c>
      <c r="F26" s="6" t="str">
        <f>IF(E26&lt;&gt;"",E26*DATOSP.FISICA!$C$5, "")</f>
        <v/>
      </c>
    </row>
    <row r="27" spans="1:6">
      <c r="A27" s="5" t="s">
        <v>20</v>
      </c>
      <c r="B27" s="16"/>
      <c r="C27" s="6" t="str">
        <f>IF(AND(TRIM(B27)&lt;&gt;"",B27&lt;&gt;0),VLOOKUP(A27,DATOSP.FISICA!$A$8:$C$30,3,FALSE),IF(TRIM(B27)="","",B27))</f>
        <v/>
      </c>
      <c r="D27" s="20" t="str">
        <f xml:space="preserve"> IF(TRIM(C27)&lt;&gt;"",
IF(B27*DATOSP.FISICA!$C$1&gt;=DATOSP.FISICA!$B$3,DATOSP.FISICA!$B$3,B27*DATOSP.FISICA!$C$1), C27)</f>
        <v/>
      </c>
      <c r="E27" s="6" t="str">
        <f t="shared" si="0"/>
        <v/>
      </c>
      <c r="F27" s="6" t="str">
        <f>IF(E27&lt;&gt;"",E27*DATOSP.FISICA!$C$5, "")</f>
        <v/>
      </c>
    </row>
    <row r="28" spans="1:6">
      <c r="A28" s="5" t="s">
        <v>21</v>
      </c>
      <c r="B28" s="16"/>
      <c r="C28" s="6" t="str">
        <f>IF(AND(TRIM(B28)&lt;&gt;"",B28&lt;&gt;0),VLOOKUP(A28,DATOSP.FISICA!$A$8:$C$30,3,FALSE),IF(TRIM(B28)="","",B28))</f>
        <v/>
      </c>
      <c r="D28" s="20" t="str">
        <f xml:space="preserve"> IF(TRIM(C28)&lt;&gt;"",
IF(B28*DATOSP.FISICA!$C$1&gt;=DATOSP.FISICA!$B$3,DATOSP.FISICA!$B$3,B28*DATOSP.FISICA!$C$1), C28)</f>
        <v/>
      </c>
      <c r="E28" s="6" t="str">
        <f>IF(TRIM(C28)&lt;&gt;"",SUM(C28:D28)*DATOSP.FISICA!$C$4,"")</f>
        <v/>
      </c>
      <c r="F28" s="6" t="str">
        <f>IF(E28&lt;&gt;"",E28*DATOSP.FISICA!$C$5, "")</f>
        <v/>
      </c>
    </row>
    <row r="29" spans="1:6">
      <c r="A29" s="5" t="s">
        <v>22</v>
      </c>
      <c r="B29" s="16"/>
      <c r="C29" s="6" t="str">
        <f>IF(AND(TRIM(B29)&lt;&gt;"",B29&lt;&gt;0),VLOOKUP(A29,DATOSP.FISICA!$A$8:$C$30,3,FALSE),IF(TRIM(B29)="","",B29))</f>
        <v/>
      </c>
      <c r="D29" s="20" t="str">
        <f xml:space="preserve"> IF(TRIM(C29)&lt;&gt;"",
IF(B29*DATOSP.FISICA!$C$1&gt;=DATOSP.FISICA!$B$3,DATOSP.FISICA!$B$3,B29*DATOSP.FISICA!$C$1), C29)</f>
        <v/>
      </c>
      <c r="E29" s="6" t="str">
        <f>IF(TRIM(C29)&lt;&gt;"",SUM(C29:D29)*DATOSP.FISICA!$C$4,"")</f>
        <v/>
      </c>
      <c r="F29" s="6" t="str">
        <f>IF(E29&lt;&gt;"",E29*DATOSP.FISICA!$C$5, "")</f>
        <v/>
      </c>
    </row>
    <row r="31" spans="1:6">
      <c r="A31" s="12" t="s">
        <v>25</v>
      </c>
    </row>
    <row r="32" spans="1:6">
      <c r="A32" t="s">
        <v>26</v>
      </c>
    </row>
    <row r="33" spans="1:1">
      <c r="A33" t="s">
        <v>27</v>
      </c>
    </row>
    <row r="34" spans="1:1">
      <c r="A34" t="s">
        <v>28</v>
      </c>
    </row>
    <row r="35" spans="1:1">
      <c r="A35" t="s">
        <v>29</v>
      </c>
    </row>
    <row r="36" spans="1:1">
      <c r="A36" t="s">
        <v>41</v>
      </c>
    </row>
    <row r="37" spans="1:1">
      <c r="A37" t="s">
        <v>30</v>
      </c>
    </row>
    <row r="38" spans="1:1">
      <c r="A38" t="s">
        <v>44</v>
      </c>
    </row>
    <row r="39" spans="1:1">
      <c r="A39" t="s">
        <v>46</v>
      </c>
    </row>
    <row r="40" spans="1:1">
      <c r="A40" t="s">
        <v>47</v>
      </c>
    </row>
  </sheetData>
  <sheetProtection sheet="1" selectLockedCells="1"/>
  <phoneticPr fontId="9" type="noConversion"/>
  <pageMargins left="0.74803149606299213" right="0.74803149606299213" top="0.17" bottom="0.17" header="0" footer="0"/>
  <pageSetup paperSize="9" orientation="landscape" r:id="rId1"/>
  <headerFooter alignWithMargins="0">
    <oddFooter xml:space="preserve">&amp;C&amp;D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tabSelected="1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B21" sqref="B21"/>
    </sheetView>
  </sheetViews>
  <sheetFormatPr baseColWidth="10" defaultColWidth="11.42578125" defaultRowHeight="12.75"/>
  <cols>
    <col min="1" max="1" width="40.140625" customWidth="1"/>
    <col min="2" max="2" width="16.140625" style="2" customWidth="1"/>
    <col min="3" max="3" width="11.140625" customWidth="1"/>
    <col min="4" max="4" width="13.7109375" customWidth="1"/>
    <col min="5" max="5" width="12.7109375" customWidth="1"/>
    <col min="6" max="6" width="21" customWidth="1"/>
    <col min="8" max="8" width="12.7109375" bestFit="1" customWidth="1"/>
  </cols>
  <sheetData>
    <row r="1" spans="1:8" ht="24.75" customHeight="1">
      <c r="A1" s="3" t="s">
        <v>51</v>
      </c>
      <c r="H1" s="13"/>
    </row>
    <row r="2" spans="1:8" ht="26.25">
      <c r="A2" s="21" t="s">
        <v>43</v>
      </c>
      <c r="H2" s="14"/>
    </row>
    <row r="4" spans="1:8" ht="13.5" thickBot="1"/>
    <row r="5" spans="1:8" ht="13.5" thickBot="1">
      <c r="A5" s="4" t="s">
        <v>0</v>
      </c>
      <c r="B5" s="4" t="s">
        <v>14</v>
      </c>
      <c r="C5" s="4" t="s">
        <v>16</v>
      </c>
      <c r="D5" s="4" t="s">
        <v>17</v>
      </c>
      <c r="E5" s="4" t="s">
        <v>18</v>
      </c>
      <c r="F5" s="4" t="s">
        <v>31</v>
      </c>
    </row>
    <row r="6" spans="1:8" ht="13.5" thickBot="1">
      <c r="A6" s="1"/>
    </row>
    <row r="7" spans="1:8" ht="13.5" thickBot="1">
      <c r="A7" s="4" t="s">
        <v>5</v>
      </c>
    </row>
    <row r="8" spans="1:8">
      <c r="A8" s="5" t="s">
        <v>1</v>
      </c>
      <c r="B8" s="16"/>
      <c r="C8" s="6" t="str">
        <f>IF(TRIM(B8)&lt;&gt;"",(IF(B8&gt;DATOSP.JURIDICA!B8,DATOSP.JURIDICA!C8,0)),"")</f>
        <v/>
      </c>
      <c r="D8" s="20" t="str">
        <f xml:space="preserve"> IF(AND(TRIM(C8)&lt;&gt;"",C8&lt;&gt;0),IF(B8&lt;=DATOSP.JURIDICA!$B$1,B8*DATOSP.JURIDICA!$C$1,IF((DATOSP.JURIDICA!$B$1*DATOSP.JURIDICA!$C$1+(B8-DATOSP.JURIDICA!$B$1)*DATOSP.JURIDICA!$C$2)&gt;=DATOSP.JURIDICA!$B$3,DATOSP.JURIDICA!$B$3,DATOSP.JURIDICA!$B$1*DATOSP.JURIDICA!$C$1+(B8-DATOSP.JURIDICA!$B$1)*DATOSP.JURIDICA!$C$2)), C8)</f>
        <v/>
      </c>
      <c r="E8" s="6" t="str">
        <f>IF(TRIM(C8)&lt;&gt;"",SUM(C8:D8),"")</f>
        <v/>
      </c>
      <c r="F8" s="6" t="str">
        <f>IF(E8&lt;&gt;"",E8*DATOSP.JURIDICA!$C$5, "")</f>
        <v/>
      </c>
    </row>
    <row r="9" spans="1:8">
      <c r="A9" s="5" t="s">
        <v>2</v>
      </c>
      <c r="B9" s="16"/>
      <c r="C9" s="6" t="str">
        <f>IF(AND(TRIM(B9)&lt;&gt;"",B9&lt;&gt;0),VLOOKUP(A9,DATOSP.JURIDICA!$A$8:$C$30,3,FALSE),IF(TRIM(B9)="","",B9))</f>
        <v/>
      </c>
      <c r="D9" s="20" t="str">
        <f xml:space="preserve"> IF(TRIM(C9)&lt;&gt;"",IF(B9&lt;=DATOSP.JURIDICA!$B$1,B9*DATOSP.JURIDICA!$C$1,IF((DATOSP.JURIDICA!$B$1*DATOSP.JURIDICA!$C$1+(B9-DATOSP.JURIDICA!$B$1)*DATOSP.JURIDICA!$C$2)&gt;=DATOSP.JURIDICA!$B$3,DATOSP.JURIDICA!$B$3,DATOSP.JURIDICA!$B$1*DATOSP.JURIDICA!$C$1+(B9-DATOSP.JURIDICA!$B$1)*DATOSP.JURIDICA!$C$2)),"")</f>
        <v/>
      </c>
      <c r="E9" s="6" t="str">
        <f t="shared" ref="E9:E27" si="0">IF(TRIM(C9)&lt;&gt;"",SUM(C9:D9),"")</f>
        <v/>
      </c>
      <c r="F9" s="6" t="str">
        <f>IF(E9&lt;&gt;"",E9*DATOSP.JURIDICA!$C$5, "")</f>
        <v/>
      </c>
    </row>
    <row r="10" spans="1:8">
      <c r="A10" s="5" t="s">
        <v>3</v>
      </c>
      <c r="B10" s="16"/>
      <c r="C10" s="6" t="str">
        <f>IF(AND(TRIM(B10)&lt;&gt;"",B10&lt;&gt;0),VLOOKUP(A10,DATOSP.JURIDICA!$A$8:$C$30,3,FALSE),IF(TRIM(B10)="","",B10))</f>
        <v/>
      </c>
      <c r="D10" s="20" t="str">
        <f xml:space="preserve"> IF(TRIM(C10)&lt;&gt;"",IF(B10&lt;=DATOSP.JURIDICA!$B$1,B10*DATOSP.JURIDICA!$C$1,IF((DATOSP.JURIDICA!$B$1*DATOSP.JURIDICA!$C$1+(B10-DATOSP.JURIDICA!$B$1)*DATOSP.JURIDICA!$C$2)&gt;=DATOSP.JURIDICA!$B$3,DATOSP.JURIDICA!$B$3,DATOSP.JURIDICA!$B$1*DATOSP.JURIDICA!$C$1+(B10-DATOSP.JURIDICA!$B$1)*DATOSP.JURIDICA!$C$2)),"")</f>
        <v/>
      </c>
      <c r="E10" s="6" t="str">
        <f t="shared" si="0"/>
        <v/>
      </c>
      <c r="F10" s="6" t="str">
        <f>IF(E10&lt;&gt;"",E10*DATOSP.JURIDICA!$C$5, "")</f>
        <v/>
      </c>
    </row>
    <row r="11" spans="1:8">
      <c r="A11" s="5" t="s">
        <v>4</v>
      </c>
      <c r="B11" s="16"/>
      <c r="C11" s="9" t="str">
        <f>IF(TRIM(B11)&lt;&gt;"",(IF(B11&gt;DATOSP.JURIDICA!B11,DATOSP.JURIDICA!C11,0)),"")</f>
        <v/>
      </c>
      <c r="D11" s="20" t="str">
        <f xml:space="preserve"> IF(AND(TRIM(C11)&lt;&gt;"",C11&lt;&gt;0),IF(B11&lt;=DATOSP.JURIDICA!$B$1,B11*DATOSP.JURIDICA!$C$1,IF((DATOSP.JURIDICA!$B$1*DATOSP.JURIDICA!$C$1+(B11-DATOSP.JURIDICA!$B$1)*DATOSP.JURIDICA!$C$2)&gt;=DATOSP.JURIDICA!$B$3,DATOSP.JURIDICA!$B$3,DATOSP.JURIDICA!$B$1*DATOSP.JURIDICA!$C$1+(B11-DATOSP.JURIDICA!$B$1)*DATOSP.JURIDICA!$C$2)), C11)</f>
        <v/>
      </c>
      <c r="E11" s="6" t="str">
        <f t="shared" si="0"/>
        <v/>
      </c>
      <c r="F11" s="6" t="str">
        <f>IF(E11&lt;&gt;"",E11*DATOSP.JURIDICA!$C$5, "")</f>
        <v/>
      </c>
    </row>
    <row r="12" spans="1:8">
      <c r="A12" s="5" t="s">
        <v>6</v>
      </c>
      <c r="B12" s="16"/>
      <c r="C12" s="6" t="str">
        <f>IF(AND(TRIM(B12)&lt;&gt;"",B12&lt;&gt;0),VLOOKUP(A12,DATOSP.JURIDICA!$A$8:$C$30,3,FALSE),IF(TRIM(B12)="","",B12))</f>
        <v/>
      </c>
      <c r="D12" s="20" t="str">
        <f xml:space="preserve"> IF(TRIM(C12)&lt;&gt;"",IF(B12&lt;=DATOSP.JURIDICA!$B$1,B12*DATOSP.JURIDICA!$C$1,IF((DATOSP.JURIDICA!$B$1*DATOSP.JURIDICA!$C$1+(B12-DATOSP.JURIDICA!$B$1)*DATOSP.JURIDICA!$C$2)&gt;=DATOSP.JURIDICA!$B$3,DATOSP.JURIDICA!$B$3,DATOSP.JURIDICA!$B$1*DATOSP.JURIDICA!$C$1+(B12-DATOSP.JURIDICA!$B$1)*DATOSP.JURIDICA!$C$2)), "")</f>
        <v/>
      </c>
      <c r="E12" s="6" t="str">
        <f t="shared" si="0"/>
        <v/>
      </c>
      <c r="F12" s="6" t="str">
        <f>IF(E12&lt;&gt;"",E12*DATOSP.JURIDICA!$C$5, "")</f>
        <v/>
      </c>
    </row>
    <row r="13" spans="1:8">
      <c r="A13" s="5" t="s">
        <v>7</v>
      </c>
      <c r="B13" s="16"/>
      <c r="C13" s="6" t="str">
        <f>IF(AND(TRIM(B13)&lt;&gt;"",B13&lt;&gt;0),VLOOKUP(A13,DATOSP.JURIDICA!$A$8:$C$30,3,FALSE),IF(TRIM(B13)="","",B13))</f>
        <v/>
      </c>
      <c r="D13" s="20" t="str">
        <f xml:space="preserve"> IF(TRIM(C13)&lt;&gt;"",IF(B13&lt;=DATOSP.JURIDICA!$B$1,B13*DATOSP.JURIDICA!$C$1,IF((DATOSP.JURIDICA!$B$1*DATOSP.JURIDICA!$C$1+(B13-DATOSP.JURIDICA!$B$1)*DATOSP.JURIDICA!$C$2)&gt;=DATOSP.JURIDICA!$B$3,DATOSP.JURIDICA!$B$3,DATOSP.JURIDICA!$B$1*DATOSP.JURIDICA!$C$1+(B13-DATOSP.JURIDICA!$B$1)*DATOSP.JURIDICA!$C$2)), "")</f>
        <v/>
      </c>
      <c r="E13" s="6" t="str">
        <f t="shared" si="0"/>
        <v/>
      </c>
      <c r="F13" s="6" t="str">
        <f>IF(E13&lt;&gt;"",E13*DATOSP.JURIDICA!$C$5, "")</f>
        <v/>
      </c>
    </row>
    <row r="14" spans="1:8">
      <c r="A14" s="5" t="s">
        <v>8</v>
      </c>
      <c r="B14" s="16"/>
      <c r="C14" s="6" t="str">
        <f>IF(AND(TRIM(B14)&lt;&gt;"",B14&lt;&gt;0),VLOOKUP(A14,DATOSP.JURIDICA!$A$8:$C$30,3,FALSE),IF(TRIM(B14)="","",B14))</f>
        <v/>
      </c>
      <c r="D14" s="20" t="str">
        <f xml:space="preserve"> IF(TRIM(C14)&lt;&gt;"",IF(B14&lt;=DATOSP.JURIDICA!$B$1,B14*DATOSP.JURIDICA!$C$1,IF((DATOSP.JURIDICA!$B$1*DATOSP.JURIDICA!$C$1+(B14-DATOSP.JURIDICA!$B$1)*DATOSP.JURIDICA!$C$2)&gt;=DATOSP.JURIDICA!$B$3,DATOSP.JURIDICA!$B$3,DATOSP.JURIDICA!$B$1*DATOSP.JURIDICA!$C$1+(B14-DATOSP.JURIDICA!$B$1)*DATOSP.JURIDICA!$C$2)), "")</f>
        <v/>
      </c>
      <c r="E14" s="6" t="str">
        <f t="shared" si="0"/>
        <v/>
      </c>
      <c r="F14" s="6" t="str">
        <f>IF(E14&lt;&gt;"",E14*DATOSP.JURIDICA!$C$5, "")</f>
        <v/>
      </c>
    </row>
    <row r="15" spans="1:8">
      <c r="A15" s="5" t="s">
        <v>23</v>
      </c>
      <c r="B15" s="16"/>
      <c r="C15" s="6" t="str">
        <f>IF(AND(TRIM(B15)&lt;&gt;"",B15&lt;&gt;0),VLOOKUP(A15,DATOSP.JURIDICA!$A$8:$C$30,3,FALSE),IF(TRIM(B15)="","",B15))</f>
        <v/>
      </c>
      <c r="D15" s="20" t="str">
        <f xml:space="preserve"> IF(TRIM(C15)&lt;&gt;"",IF(B15&lt;=DATOSP.JURIDICA!$B$1,B15*DATOSP.JURIDICA!$C$1,IF((DATOSP.JURIDICA!$B$1*DATOSP.JURIDICA!$C$1+(B15-DATOSP.JURIDICA!$B$1)*DATOSP.JURIDICA!$C$2)&gt;=DATOSP.JURIDICA!$B$3,DATOSP.JURIDICA!$B$3,DATOSP.JURIDICA!$B$1*DATOSP.JURIDICA!$C$1+(B15-DATOSP.JURIDICA!$B$1)*DATOSP.JURIDICA!$C$2)), "")</f>
        <v/>
      </c>
      <c r="E15" s="6" t="str">
        <f t="shared" si="0"/>
        <v/>
      </c>
      <c r="F15" s="6" t="str">
        <f>IF(E15&lt;&gt;"",E15*DATOSP.JURIDICA!$C$5, "")</f>
        <v/>
      </c>
    </row>
    <row r="16" spans="1:8">
      <c r="A16" s="5" t="s">
        <v>9</v>
      </c>
      <c r="B16" s="16"/>
      <c r="C16" s="6" t="str">
        <f>IF(AND(TRIM(B16)&lt;&gt;"",B16&lt;&gt;0),VLOOKUP(A16,DATOSP.JURIDICA!$A$8:$C$30,3,FALSE),IF(TRIM(B16)="","",B16))</f>
        <v/>
      </c>
      <c r="D16" s="20" t="str">
        <f xml:space="preserve"> IF(TRIM(C16)&lt;&gt;"",IF(B16&lt;=DATOSP.JURIDICA!$B$1,B16*DATOSP.JURIDICA!$C$1,IF((DATOSP.JURIDICA!$B$1*DATOSP.JURIDICA!$C$1+(B16-DATOSP.JURIDICA!$B$1)*DATOSP.JURIDICA!$C$2)&gt;=DATOSP.JURIDICA!$B$3,DATOSP.JURIDICA!$B$3,DATOSP.JURIDICA!$B$1*DATOSP.JURIDICA!$C$1+(B16-DATOSP.JURIDICA!$B$1)*DATOSP.JURIDICA!$C$2)), "")</f>
        <v/>
      </c>
      <c r="E16" s="6" t="str">
        <f t="shared" si="0"/>
        <v/>
      </c>
      <c r="F16" s="6" t="str">
        <f>IF(E16&lt;&gt;"",E16*DATOSP.JURIDICA!$C$5, "")</f>
        <v/>
      </c>
    </row>
    <row r="17" spans="1:6">
      <c r="A17" s="5" t="s">
        <v>10</v>
      </c>
      <c r="B17" s="16"/>
      <c r="C17" s="6" t="str">
        <f>IF(AND(TRIM(B17)&lt;&gt;"",B17&lt;&gt;0),VLOOKUP(A17,DATOSP.JURIDICA!$A$8:$C$30,3,FALSE),IF(TRIM(B17)="","",B17))</f>
        <v/>
      </c>
      <c r="D17" s="20" t="str">
        <f xml:space="preserve"> IF(TRIM(C17)&lt;&gt;"",IF(B17&lt;=DATOSP.JURIDICA!$B$1,B17*DATOSP.JURIDICA!$C$1,IF((DATOSP.JURIDICA!$B$1*DATOSP.JURIDICA!$C$1+(B17-DATOSP.JURIDICA!$B$1)*DATOSP.JURIDICA!$C$2)&gt;=DATOSP.JURIDICA!$B$3,DATOSP.JURIDICA!$B$3,DATOSP.JURIDICA!$B$1*DATOSP.JURIDICA!$C$1+(B17-DATOSP.JURIDICA!$B$1)*DATOSP.JURIDICA!$C$2)), "")</f>
        <v/>
      </c>
      <c r="E17" s="6" t="str">
        <f t="shared" si="0"/>
        <v/>
      </c>
      <c r="F17" s="6" t="str">
        <f>IF(E17&lt;&gt;"",E17*DATOSP.JURIDICA!$C$5, "")</f>
        <v/>
      </c>
    </row>
    <row r="18" spans="1:6" ht="13.5" thickBot="1">
      <c r="C18" t="str">
        <f>IF(AND(TRIM(B18)&lt;&gt;"",B18&lt;&gt;0),VLOOKUP(A18,DATOSP.JURIDICA!$A$8:$C$30,3,FALSE),IF(TRIM(B18)="","",B18))</f>
        <v/>
      </c>
      <c r="D18" t="str">
        <f xml:space="preserve"> IF(TRIM(C18)&lt;&gt;"",IF(B18&lt;=DATOSP.JURIDICA!$B$1,B18*DATOSP.JURIDICA!$C$1,IF((DATOSP.JURIDICA!$B$1*DATOSP.JURIDICA!$C$1+(B18-DATOSP.JURIDICA!$B$1)*DATOSP.JURIDICA!$C$2)&gt;=DATOSP.JURIDICA!$B$3,DATOSP.JURIDICA!$B$3,DATOSP.JURIDICA!$B$1*DATOSP.JURIDICA!$C$1+(B18-DATOSP.JURIDICA!$B$1)*DATOSP.JURIDICA!$C$2)), "")</f>
        <v/>
      </c>
      <c r="E18" t="str">
        <f t="shared" si="0"/>
        <v/>
      </c>
      <c r="F18" t="str">
        <f>IF(E18&lt;&gt;"",E18*DATOSP.JURIDICA!$C$5, "")</f>
        <v/>
      </c>
    </row>
    <row r="19" spans="1:6" ht="13.5" thickBot="1">
      <c r="A19" s="4" t="s">
        <v>11</v>
      </c>
      <c r="C19" t="str">
        <f>IF(AND(TRIM(B19)&lt;&gt;"",B19&lt;&gt;0),VLOOKUP(A19,DATOSP.JURIDICA!$A$8:$C$30,3,FALSE),IF(TRIM(B19)="","",B19))</f>
        <v/>
      </c>
      <c r="D19" t="str">
        <f xml:space="preserve"> IF(TRIM(C19)&lt;&gt;"",IF(B19&lt;=DATOSP.JURIDICA!$B$1,B19*DATOSP.JURIDICA!$C$1,IF((DATOSP.JURIDICA!$B$1*DATOSP.JURIDICA!$C$1+(B19-DATOSP.JURIDICA!$B$1)*DATOSP.JURIDICA!$C$2)&gt;=DATOSP.JURIDICA!$B$3,DATOSP.JURIDICA!$B$3,DATOSP.JURIDICA!$B$1*DATOSP.JURIDICA!$C$1+(B19-DATOSP.JURIDICA!$B$1)*DATOSP.JURIDICA!$C$2)), "")</f>
        <v/>
      </c>
      <c r="E19" t="str">
        <f t="shared" si="0"/>
        <v/>
      </c>
      <c r="F19" t="str">
        <f>IF(E19&lt;&gt;"",E19*DATOSP.JURIDICA!$C$5, "")</f>
        <v/>
      </c>
    </row>
    <row r="20" spans="1:6">
      <c r="A20" s="5" t="s">
        <v>12</v>
      </c>
      <c r="B20" s="16"/>
      <c r="C20" s="6" t="str">
        <f>IF(AND(TRIM(B20)&lt;&gt;"",B20&lt;&gt;0),VLOOKUP(A20,DATOSP.JURIDICA!$A$8:$C$30,3,FALSE),IF(TRIM(B20)="","",B20))</f>
        <v/>
      </c>
      <c r="D20" s="20" t="str">
        <f xml:space="preserve"> IF(TRIM(C20)&lt;&gt;"",IF(B20&lt;=DATOSP.JURIDICA!$B$1,B20*DATOSP.JURIDICA!$C$1,IF((DATOSP.JURIDICA!$B$1*DATOSP.JURIDICA!$C$1+(B20-DATOSP.JURIDICA!$B$1)*DATOSP.JURIDICA!$C$2)&gt;=DATOSP.JURIDICA!$B$3,DATOSP.JURIDICA!$B$3,DATOSP.JURIDICA!$B$1*DATOSP.JURIDICA!$C$1+(B20-DATOSP.JURIDICA!$B$1)*DATOSP.JURIDICA!$C$2)), "")</f>
        <v/>
      </c>
      <c r="E20" s="6" t="str">
        <f t="shared" si="0"/>
        <v/>
      </c>
      <c r="F20" s="6" t="str">
        <f>IF(E20&lt;&gt;"",E20*DATOSP.JURIDICA!$C$5, "")</f>
        <v/>
      </c>
    </row>
    <row r="21" spans="1:6">
      <c r="A21" s="18" t="s">
        <v>52</v>
      </c>
      <c r="B21" s="16"/>
      <c r="C21" s="6" t="str">
        <f>IF(AND(TRIM(B21)&lt;&gt;"",B21&lt;&gt;0),VLOOKUP(A21,DATOSP.JURIDICA!$A$8:$C$30,3,FALSE),IF(TRIM(B21)="","",B21))</f>
        <v/>
      </c>
      <c r="D21" s="20" t="str">
        <f xml:space="preserve"> IF(TRIM(C21)&lt;&gt;"",IF(B21&lt;=DATOSP.JURIDICA!$B$1,B21*DATOSP.JURIDICA!$C$1,IF((DATOSP.JURIDICA!$B$1*DATOSP.JURIDICA!$C$1+(B21-DATOSP.JURIDICA!$B$1)*DATOSP.JURIDICA!$C$2)&gt;=DATOSP.JURIDICA!$B$3,DATOSP.JURIDICA!$B$3,DATOSP.JURIDICA!$B$1*DATOSP.JURIDICA!$C$1+(B21-DATOSP.JURIDICA!$B$1)*DATOSP.JURIDICA!$C$2)), "")</f>
        <v/>
      </c>
      <c r="E21" s="6" t="str">
        <f t="shared" si="0"/>
        <v/>
      </c>
      <c r="F21" s="6" t="str">
        <f>IF(E21&lt;&gt;"",E21*DATOSP.JURIDICA!$C$5, "")</f>
        <v/>
      </c>
    </row>
    <row r="22" spans="1:6">
      <c r="A22" s="18" t="s">
        <v>53</v>
      </c>
      <c r="B22" s="16"/>
      <c r="C22" s="6" t="str">
        <f>IF(AND(TRIM(B22)&lt;&gt;"",B22&lt;&gt;0),VLOOKUP(A22,DATOSP.JURIDICA!$A$8:$C$30,3,FALSE),IF(TRIM(B22)="","",B22))</f>
        <v/>
      </c>
      <c r="D22" s="20" t="str">
        <f xml:space="preserve"> IF(TRIM(C22)&lt;&gt;"",IF(B22&lt;=DATOSP.JURIDICA!$B$1,B22*DATOSP.JURIDICA!$C$1,IF((DATOSP.JURIDICA!$B$1*DATOSP.JURIDICA!$C$1+(B22-DATOSP.JURIDICA!$B$1)*DATOSP.JURIDICA!$C$2)&gt;=DATOSP.JURIDICA!$B$3,DATOSP.JURIDICA!$B$3,DATOSP.JURIDICA!$B$1*DATOSP.JURIDICA!$C$1+(B22-DATOSP.JURIDICA!$B$1)*DATOSP.JURIDICA!$C$2)), "")</f>
        <v/>
      </c>
      <c r="E22" s="6" t="str">
        <f t="shared" si="0"/>
        <v/>
      </c>
      <c r="F22" s="6" t="str">
        <f>IF(E22&lt;&gt;"",E22*DATOSP.JURIDICA!$C$5, "")</f>
        <v/>
      </c>
    </row>
    <row r="23" spans="1:6">
      <c r="A23" s="5" t="s">
        <v>15</v>
      </c>
      <c r="B23" s="16"/>
      <c r="C23" s="6" t="str">
        <f>IF(AND(TRIM(B23)&lt;&gt;"",B23&lt;&gt;0),VLOOKUP(A23,DATOSP.JURIDICA!$A$8:$C$30,3,FALSE),IF(TRIM(B23)="","",B23))</f>
        <v/>
      </c>
      <c r="D23" s="20" t="str">
        <f xml:space="preserve"> IF(TRIM(C23)&lt;&gt;"",IF(B23&lt;=DATOSP.JURIDICA!$B$1,B23*DATOSP.JURIDICA!$C$1,IF((DATOSP.JURIDICA!$B$1*DATOSP.JURIDICA!$C$1+(B23-DATOSP.JURIDICA!$B$1)*DATOSP.JURIDICA!$C$2)&gt;=DATOSP.JURIDICA!$B$3,DATOSP.JURIDICA!$B$3,DATOSP.JURIDICA!$B$1*DATOSP.JURIDICA!$C$1+(B23-DATOSP.JURIDICA!$B$1)*DATOSP.JURIDICA!$C$2)), "")</f>
        <v/>
      </c>
      <c r="E23" s="6" t="str">
        <f t="shared" si="0"/>
        <v/>
      </c>
      <c r="F23" s="6" t="str">
        <f>IF(E23&lt;&gt;"",E23*DATOSP.JURIDICA!$C$5, "")</f>
        <v/>
      </c>
    </row>
    <row r="24" spans="1:6" ht="13.5" thickBot="1">
      <c r="C24" t="str">
        <f>IF(AND(TRIM(B24)&lt;&gt;"",B24&lt;&gt;0),VLOOKUP(A24,DATOSP.JURIDICA!$A$8:$C$30,3,FALSE),IF(TRIM(B24)="","",B24))</f>
        <v/>
      </c>
      <c r="D24" t="str">
        <f xml:space="preserve"> IF(TRIM(C24)&lt;&gt;"",IF(B24&lt;=DATOSP.JURIDICA!$B$1,B24*DATOSP.JURIDICA!$C$1,IF((DATOSP.JURIDICA!$B$1*DATOSP.JURIDICA!$C$1+(B24-DATOSP.JURIDICA!$B$1)*DATOSP.JURIDICA!$C$2)&gt;=DATOSP.JURIDICA!$B$3,DATOSP.JURIDICA!$B$3,DATOSP.JURIDICA!$B$1*DATOSP.JURIDICA!$C$1+(B24-DATOSP.JURIDICA!$B$1)*DATOSP.JURIDICA!$C$2)), "")</f>
        <v/>
      </c>
      <c r="E24" t="str">
        <f t="shared" si="0"/>
        <v/>
      </c>
      <c r="F24" t="str">
        <f>IF(E24&lt;&gt;"",E24*DATOSP.JURIDICA!$C$5, "")</f>
        <v/>
      </c>
    </row>
    <row r="25" spans="1:6" ht="13.5" thickBot="1">
      <c r="A25" s="4" t="s">
        <v>13</v>
      </c>
      <c r="C25" t="str">
        <f>IF(AND(TRIM(B25)&lt;&gt;"",B25&lt;&gt;0),VLOOKUP(A25,DATOSP.JURIDICA!$A$8:$C$30,3,FALSE),IF(TRIM(B25)="","",B25))</f>
        <v/>
      </c>
      <c r="D25" t="str">
        <f xml:space="preserve"> IF(TRIM(C25)&lt;&gt;"",IF(B25&lt;=DATOSP.JURIDICA!$B$1,B25*DATOSP.JURIDICA!$C$1,IF((DATOSP.JURIDICA!$B$1*DATOSP.JURIDICA!$C$1+(B25-DATOSP.JURIDICA!$B$1)*DATOSP.JURIDICA!$C$2)&gt;=DATOSP.JURIDICA!$B$3,DATOSP.JURIDICA!$B$3,DATOSP.JURIDICA!$B$1*DATOSP.JURIDICA!$C$1+(B25-DATOSP.JURIDICA!$B$1)*DATOSP.JURIDICA!$C$2)), "")</f>
        <v/>
      </c>
      <c r="E25" t="str">
        <f t="shared" si="0"/>
        <v/>
      </c>
      <c r="F25" t="str">
        <f>IF(E25&lt;&gt;"",E25*DATOSP.JURIDICA!$C$5, "")</f>
        <v/>
      </c>
    </row>
    <row r="26" spans="1:6">
      <c r="A26" s="5" t="s">
        <v>19</v>
      </c>
      <c r="B26" s="16"/>
      <c r="C26" s="6" t="str">
        <f>IF(AND(TRIM(B26)&lt;&gt;"",B26&lt;&gt;0),VLOOKUP(A26,DATOSP.JURIDICA!$A$8:$C$30,3,FALSE),IF(TRIM(B26)="","",B26))</f>
        <v/>
      </c>
      <c r="D26" s="20" t="str">
        <f xml:space="preserve"> IF(TRIM(C26)&lt;&gt;"",IF(B26&lt;=DATOSP.JURIDICA!$B$1,B26*DATOSP.JURIDICA!$C$1,IF((DATOSP.JURIDICA!$B$1*DATOSP.JURIDICA!$C$1+(B26-DATOSP.JURIDICA!$B$1)*DATOSP.JURIDICA!$C$2)&gt;=DATOSP.JURIDICA!$B$3,DATOSP.JURIDICA!$B$3,DATOSP.JURIDICA!$B$1*DATOSP.JURIDICA!$C$1+(B26-DATOSP.JURIDICA!$B$1)*DATOSP.JURIDICA!$C$2)), "")</f>
        <v/>
      </c>
      <c r="E26" s="6" t="str">
        <f t="shared" si="0"/>
        <v/>
      </c>
      <c r="F26" s="6" t="str">
        <f>IF(E26&lt;&gt;"",E26*DATOSP.JURIDICA!$C$5, "")</f>
        <v/>
      </c>
    </row>
    <row r="27" spans="1:6">
      <c r="A27" s="5" t="s">
        <v>20</v>
      </c>
      <c r="B27" s="16"/>
      <c r="C27" s="6" t="str">
        <f>IF(AND(TRIM(B27)&lt;&gt;"",B27&lt;&gt;0),VLOOKUP(A27,DATOSP.JURIDICA!$A$8:$C$30,3,FALSE),IF(TRIM(B27)="","",B27))</f>
        <v/>
      </c>
      <c r="D27" s="20" t="str">
        <f xml:space="preserve"> IF(TRIM(C27)&lt;&gt;"",IF(B27&lt;=DATOSP.JURIDICA!$B$1,B27*DATOSP.JURIDICA!$C$1,IF((DATOSP.JURIDICA!$B$1*DATOSP.JURIDICA!$C$1+(B27-DATOSP.JURIDICA!$B$1)*DATOSP.JURIDICA!$C$2)&gt;=DATOSP.JURIDICA!$B$3,DATOSP.JURIDICA!$B$3,DATOSP.JURIDICA!$B$1*DATOSP.JURIDICA!$C$1+(B27-DATOSP.JURIDICA!$B$1)*DATOSP.JURIDICA!$C$2)), "")</f>
        <v/>
      </c>
      <c r="E27" s="6" t="str">
        <f t="shared" si="0"/>
        <v/>
      </c>
      <c r="F27" s="6" t="str">
        <f>IF(E27&lt;&gt;"",E27*DATOSP.JURIDICA!$C$5, "")</f>
        <v/>
      </c>
    </row>
    <row r="29" spans="1:6">
      <c r="A29" s="12" t="s">
        <v>25</v>
      </c>
    </row>
    <row r="30" spans="1:6">
      <c r="A30" t="s">
        <v>26</v>
      </c>
    </row>
    <row r="31" spans="1:6">
      <c r="A31" t="s">
        <v>27</v>
      </c>
    </row>
    <row r="32" spans="1:6">
      <c r="A32" t="s">
        <v>28</v>
      </c>
    </row>
    <row r="33" spans="1:1">
      <c r="A33" t="s">
        <v>29</v>
      </c>
    </row>
    <row r="34" spans="1:1">
      <c r="A34" t="s">
        <v>41</v>
      </c>
    </row>
    <row r="35" spans="1:1">
      <c r="A35" t="s">
        <v>30</v>
      </c>
    </row>
    <row r="36" spans="1:1">
      <c r="A36" t="s">
        <v>45</v>
      </c>
    </row>
    <row r="37" spans="1:1">
      <c r="A37" t="s">
        <v>47</v>
      </c>
    </row>
  </sheetData>
  <sheetProtection sheet="1" selectLockedCells="1"/>
  <phoneticPr fontId="1" type="noConversion"/>
  <pageMargins left="0.74803149606299213" right="0.74803149606299213" top="0.18" bottom="0.16" header="0" footer="0"/>
  <pageSetup paperSize="9" orientation="landscape" r:id="rId1"/>
  <headerFooter alignWithMargins="0">
    <oddFooter xml:space="preserve">&amp;C&amp;D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7"/>
  <sheetViews>
    <sheetView topLeftCell="A4" workbookViewId="0">
      <selection activeCell="A7" sqref="A7:A29"/>
    </sheetView>
  </sheetViews>
  <sheetFormatPr baseColWidth="10" defaultRowHeight="12.75"/>
  <cols>
    <col min="1" max="1" width="39.140625" customWidth="1"/>
    <col min="2" max="2" width="47.42578125" customWidth="1"/>
    <col min="3" max="3" width="11.42578125" style="6"/>
    <col min="5" max="5" width="109.28515625" customWidth="1"/>
  </cols>
  <sheetData>
    <row r="1" spans="1:5" ht="63.75">
      <c r="A1" s="18" t="s">
        <v>38</v>
      </c>
      <c r="B1" s="8">
        <v>1000000</v>
      </c>
      <c r="C1" s="10">
        <f>0.5/100</f>
        <v>5.0000000000000001E-3</v>
      </c>
      <c r="E1" s="15" t="s">
        <v>42</v>
      </c>
    </row>
    <row r="2" spans="1:5">
      <c r="A2" s="10" t="s">
        <v>38</v>
      </c>
      <c r="B2" s="10" t="s">
        <v>24</v>
      </c>
      <c r="C2" s="10">
        <f>0.25/100</f>
        <v>2.5000000000000001E-3</v>
      </c>
    </row>
    <row r="3" spans="1:5">
      <c r="A3" s="18" t="s">
        <v>39</v>
      </c>
      <c r="B3" s="8">
        <v>10000</v>
      </c>
      <c r="C3" s="5"/>
    </row>
    <row r="4" spans="1:5" ht="38.25">
      <c r="A4" s="19" t="s">
        <v>40</v>
      </c>
      <c r="B4" s="5"/>
      <c r="C4" s="5">
        <f>40/100</f>
        <v>0.4</v>
      </c>
      <c r="E4" s="15" t="s">
        <v>34</v>
      </c>
    </row>
    <row r="5" spans="1:5">
      <c r="A5" s="11" t="s">
        <v>33</v>
      </c>
      <c r="B5" s="5"/>
      <c r="C5" s="5">
        <f>90/100</f>
        <v>0.9</v>
      </c>
      <c r="E5" t="s">
        <v>32</v>
      </c>
    </row>
    <row r="6" spans="1:5" ht="13.5" thickBot="1">
      <c r="C6"/>
    </row>
    <row r="7" spans="1:5" ht="13.5" thickBot="1">
      <c r="A7" s="4" t="s">
        <v>0</v>
      </c>
      <c r="B7" s="7"/>
      <c r="C7" s="4" t="s">
        <v>16</v>
      </c>
    </row>
    <row r="8" spans="1:5" ht="38.25">
      <c r="A8" s="5" t="s">
        <v>1</v>
      </c>
      <c r="B8" s="6">
        <v>1999.99</v>
      </c>
      <c r="C8" s="6">
        <v>150</v>
      </c>
      <c r="E8" s="17" t="s">
        <v>36</v>
      </c>
    </row>
    <row r="9" spans="1:5">
      <c r="A9" s="5" t="s">
        <v>2</v>
      </c>
      <c r="B9" s="6"/>
      <c r="C9" s="6">
        <v>150</v>
      </c>
      <c r="E9" s="7" t="s">
        <v>35</v>
      </c>
    </row>
    <row r="10" spans="1:5">
      <c r="A10" s="5" t="s">
        <v>3</v>
      </c>
      <c r="B10" s="6"/>
      <c r="C10" s="6">
        <v>300</v>
      </c>
      <c r="E10" s="7" t="s">
        <v>35</v>
      </c>
    </row>
    <row r="11" spans="1:5" ht="25.5">
      <c r="A11" s="5" t="s">
        <v>4</v>
      </c>
      <c r="B11" s="6">
        <v>1999.99</v>
      </c>
      <c r="C11" s="6">
        <v>100</v>
      </c>
      <c r="E11" s="17" t="s">
        <v>37</v>
      </c>
    </row>
    <row r="12" spans="1:5">
      <c r="A12" s="5" t="s">
        <v>6</v>
      </c>
      <c r="B12" s="6"/>
      <c r="C12" s="6">
        <v>100</v>
      </c>
      <c r="E12" s="7" t="s">
        <v>35</v>
      </c>
    </row>
    <row r="13" spans="1:5">
      <c r="A13" s="5" t="s">
        <v>7</v>
      </c>
      <c r="B13" s="6"/>
      <c r="C13" s="6">
        <v>200</v>
      </c>
      <c r="E13" s="7" t="s">
        <v>35</v>
      </c>
    </row>
    <row r="14" spans="1:5">
      <c r="A14" s="5" t="s">
        <v>8</v>
      </c>
      <c r="B14" s="6"/>
      <c r="C14" s="6">
        <v>200</v>
      </c>
      <c r="E14" s="7" t="s">
        <v>35</v>
      </c>
    </row>
    <row r="15" spans="1:5">
      <c r="A15" s="5" t="s">
        <v>23</v>
      </c>
      <c r="B15" s="6"/>
      <c r="C15" s="6">
        <v>200</v>
      </c>
      <c r="E15" s="7" t="s">
        <v>35</v>
      </c>
    </row>
    <row r="16" spans="1:5">
      <c r="A16" s="5" t="s">
        <v>9</v>
      </c>
      <c r="B16" s="6"/>
      <c r="C16" s="6">
        <v>800</v>
      </c>
      <c r="E16" s="7" t="s">
        <v>35</v>
      </c>
    </row>
    <row r="17" spans="1:5">
      <c r="A17" s="5" t="s">
        <v>10</v>
      </c>
      <c r="B17" s="6"/>
      <c r="C17" s="6">
        <v>1200</v>
      </c>
      <c r="E17" s="7" t="s">
        <v>35</v>
      </c>
    </row>
    <row r="18" spans="1:5" ht="13.5" thickBot="1">
      <c r="B18" s="2"/>
      <c r="C18"/>
    </row>
    <row r="19" spans="1:5" ht="13.5" thickBot="1">
      <c r="A19" s="4" t="s">
        <v>11</v>
      </c>
      <c r="B19" s="2"/>
      <c r="C19"/>
    </row>
    <row r="20" spans="1:5">
      <c r="A20" s="5" t="s">
        <v>12</v>
      </c>
      <c r="B20" s="6"/>
      <c r="C20" s="6">
        <v>200</v>
      </c>
      <c r="E20" s="7" t="s">
        <v>35</v>
      </c>
    </row>
    <row r="21" spans="1:5">
      <c r="A21" s="18" t="s">
        <v>52</v>
      </c>
      <c r="B21" s="6"/>
      <c r="C21" s="6">
        <v>350</v>
      </c>
      <c r="E21" s="7" t="s">
        <v>35</v>
      </c>
    </row>
    <row r="22" spans="1:5">
      <c r="A22" s="18" t="s">
        <v>53</v>
      </c>
      <c r="B22" s="6"/>
      <c r="C22" s="6">
        <v>800</v>
      </c>
      <c r="E22" s="7" t="s">
        <v>35</v>
      </c>
    </row>
    <row r="23" spans="1:5">
      <c r="A23" s="5" t="s">
        <v>15</v>
      </c>
      <c r="B23" s="6"/>
      <c r="C23" s="6">
        <v>1200</v>
      </c>
      <c r="E23" s="7" t="s">
        <v>35</v>
      </c>
    </row>
    <row r="24" spans="1:5" ht="13.5" thickBot="1">
      <c r="B24" s="2"/>
      <c r="C24"/>
    </row>
    <row r="25" spans="1:5" ht="13.5" thickBot="1">
      <c r="A25" s="4" t="s">
        <v>13</v>
      </c>
      <c r="B25" s="2"/>
      <c r="C25"/>
    </row>
    <row r="26" spans="1:5">
      <c r="A26" s="5" t="s">
        <v>19</v>
      </c>
      <c r="B26" s="6"/>
      <c r="C26" s="6">
        <v>500</v>
      </c>
      <c r="E26" s="7" t="s">
        <v>35</v>
      </c>
    </row>
    <row r="27" spans="1:5">
      <c r="A27" s="5" t="s">
        <v>20</v>
      </c>
      <c r="B27" s="6"/>
      <c r="C27" s="6">
        <v>750</v>
      </c>
      <c r="E27" s="7" t="s">
        <v>35</v>
      </c>
    </row>
    <row r="28" spans="1:5">
      <c r="A28" s="5" t="s">
        <v>21</v>
      </c>
      <c r="B28" s="6"/>
      <c r="C28" s="6">
        <v>500</v>
      </c>
      <c r="E28" s="7" t="s">
        <v>35</v>
      </c>
    </row>
    <row r="29" spans="1:5">
      <c r="A29" s="5" t="s">
        <v>22</v>
      </c>
      <c r="B29" s="6"/>
      <c r="C29" s="6">
        <v>750</v>
      </c>
      <c r="E29" s="7" t="s">
        <v>35</v>
      </c>
    </row>
    <row r="30" spans="1:5">
      <c r="C30"/>
    </row>
    <row r="31" spans="1:5">
      <c r="C31"/>
    </row>
    <row r="32" spans="1:5">
      <c r="C32"/>
    </row>
    <row r="33" spans="1:3">
      <c r="C33"/>
    </row>
    <row r="34" spans="1:3">
      <c r="A34" s="7"/>
      <c r="C34" s="7"/>
    </row>
    <row r="35" spans="1:3">
      <c r="A35" s="7"/>
      <c r="C35" s="7"/>
    </row>
    <row r="36" spans="1:3">
      <c r="A36" s="7"/>
      <c r="C36"/>
    </row>
    <row r="37" spans="1:3">
      <c r="C37"/>
    </row>
    <row r="38" spans="1:3">
      <c r="C38"/>
    </row>
    <row r="39" spans="1:3">
      <c r="C39"/>
    </row>
    <row r="40" spans="1:3">
      <c r="C40"/>
    </row>
    <row r="41" spans="1:3">
      <c r="C41"/>
    </row>
    <row r="42" spans="1:3">
      <c r="C42"/>
    </row>
    <row r="43" spans="1:3">
      <c r="C43"/>
    </row>
    <row r="44" spans="1:3">
      <c r="C44"/>
    </row>
    <row r="45" spans="1:3">
      <c r="C45"/>
    </row>
    <row r="46" spans="1:3">
      <c r="C46"/>
    </row>
    <row r="47" spans="1:3">
      <c r="C47"/>
    </row>
    <row r="48" spans="1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</sheetData>
  <sheetProtection sheet="1"/>
  <phoneticPr fontId="9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"/>
  <sheetViews>
    <sheetView topLeftCell="A4" workbookViewId="0">
      <selection activeCell="A22" sqref="A22"/>
    </sheetView>
  </sheetViews>
  <sheetFormatPr baseColWidth="10" defaultRowHeight="12.75"/>
  <cols>
    <col min="1" max="1" width="39.140625" customWidth="1"/>
    <col min="2" max="2" width="47.42578125" customWidth="1"/>
    <col min="3" max="3" width="11.42578125" style="6"/>
    <col min="5" max="5" width="109.28515625" customWidth="1"/>
  </cols>
  <sheetData>
    <row r="1" spans="1:5" ht="63.75">
      <c r="A1" s="18" t="s">
        <v>38</v>
      </c>
      <c r="B1" s="22" t="s">
        <v>49</v>
      </c>
      <c r="C1" s="10">
        <f>0.1/100</f>
        <v>1E-3</v>
      </c>
      <c r="E1" s="17" t="s">
        <v>48</v>
      </c>
    </row>
    <row r="2" spans="1:5">
      <c r="A2" s="10" t="s">
        <v>38</v>
      </c>
      <c r="B2" s="10"/>
      <c r="C2" s="10"/>
    </row>
    <row r="3" spans="1:5">
      <c r="A3" s="18" t="s">
        <v>39</v>
      </c>
      <c r="B3" s="8">
        <v>2000</v>
      </c>
      <c r="C3" s="5"/>
    </row>
    <row r="4" spans="1:5" ht="38.25">
      <c r="A4" s="19" t="s">
        <v>40</v>
      </c>
      <c r="B4" s="5"/>
      <c r="C4" s="5">
        <f>40/100</f>
        <v>0.4</v>
      </c>
      <c r="E4" s="15" t="s">
        <v>34</v>
      </c>
    </row>
    <row r="5" spans="1:5">
      <c r="A5" s="11" t="s">
        <v>33</v>
      </c>
      <c r="B5" s="5"/>
      <c r="C5" s="5">
        <f>90/100</f>
        <v>0.9</v>
      </c>
      <c r="E5" t="s">
        <v>32</v>
      </c>
    </row>
    <row r="6" spans="1:5" ht="13.5" thickBot="1">
      <c r="C6"/>
    </row>
    <row r="7" spans="1:5" ht="13.5" thickBot="1">
      <c r="A7" s="4" t="s">
        <v>0</v>
      </c>
      <c r="B7" s="7"/>
      <c r="C7" s="4" t="s">
        <v>16</v>
      </c>
    </row>
    <row r="8" spans="1:5" ht="38.25">
      <c r="A8" s="5" t="s">
        <v>1</v>
      </c>
      <c r="B8" s="6">
        <v>1999.99</v>
      </c>
      <c r="C8" s="6">
        <v>150</v>
      </c>
      <c r="E8" s="17" t="s">
        <v>36</v>
      </c>
    </row>
    <row r="9" spans="1:5">
      <c r="A9" s="5" t="s">
        <v>2</v>
      </c>
      <c r="B9" s="6"/>
      <c r="C9" s="6">
        <v>150</v>
      </c>
      <c r="E9" s="7" t="s">
        <v>35</v>
      </c>
    </row>
    <row r="10" spans="1:5">
      <c r="A10" s="5" t="s">
        <v>3</v>
      </c>
      <c r="B10" s="6"/>
      <c r="C10" s="6">
        <v>300</v>
      </c>
      <c r="E10" s="7" t="s">
        <v>35</v>
      </c>
    </row>
    <row r="11" spans="1:5" ht="25.5">
      <c r="A11" s="5" t="s">
        <v>4</v>
      </c>
      <c r="B11" s="6">
        <v>1999.99</v>
      </c>
      <c r="C11" s="6">
        <v>100</v>
      </c>
      <c r="E11" s="17" t="s">
        <v>37</v>
      </c>
    </row>
    <row r="12" spans="1:5">
      <c r="A12" s="5" t="s">
        <v>6</v>
      </c>
      <c r="B12" s="6"/>
      <c r="C12" s="6">
        <v>100</v>
      </c>
      <c r="E12" s="7" t="s">
        <v>35</v>
      </c>
    </row>
    <row r="13" spans="1:5">
      <c r="A13" s="5" t="s">
        <v>7</v>
      </c>
      <c r="B13" s="6"/>
      <c r="C13" s="6">
        <v>200</v>
      </c>
      <c r="E13" s="7" t="s">
        <v>35</v>
      </c>
    </row>
    <row r="14" spans="1:5">
      <c r="A14" s="5" t="s">
        <v>8</v>
      </c>
      <c r="B14" s="6"/>
      <c r="C14" s="6">
        <v>200</v>
      </c>
      <c r="E14" s="7" t="s">
        <v>35</v>
      </c>
    </row>
    <row r="15" spans="1:5">
      <c r="A15" s="5" t="s">
        <v>23</v>
      </c>
      <c r="B15" s="6"/>
      <c r="C15" s="6">
        <v>200</v>
      </c>
      <c r="E15" s="7" t="s">
        <v>35</v>
      </c>
    </row>
    <row r="16" spans="1:5">
      <c r="A16" s="5" t="s">
        <v>9</v>
      </c>
      <c r="B16" s="6"/>
      <c r="C16" s="6">
        <v>800</v>
      </c>
      <c r="E16" s="7" t="s">
        <v>35</v>
      </c>
    </row>
    <row r="17" spans="1:5">
      <c r="A17" s="5" t="s">
        <v>10</v>
      </c>
      <c r="B17" s="6"/>
      <c r="C17" s="6">
        <v>1200</v>
      </c>
      <c r="E17" s="7" t="s">
        <v>35</v>
      </c>
    </row>
    <row r="18" spans="1:5" ht="13.5" thickBot="1">
      <c r="B18" s="2"/>
      <c r="C18"/>
    </row>
    <row r="19" spans="1:5" ht="13.5" thickBot="1">
      <c r="A19" s="4" t="s">
        <v>11</v>
      </c>
      <c r="B19" s="2"/>
      <c r="C19"/>
    </row>
    <row r="20" spans="1:5">
      <c r="A20" s="5" t="s">
        <v>12</v>
      </c>
      <c r="B20" s="6"/>
      <c r="C20" s="6">
        <v>200</v>
      </c>
      <c r="E20" s="7" t="s">
        <v>35</v>
      </c>
    </row>
    <row r="21" spans="1:5">
      <c r="A21" s="18" t="s">
        <v>52</v>
      </c>
      <c r="B21" s="6"/>
      <c r="C21" s="6">
        <v>350</v>
      </c>
      <c r="E21" s="7" t="s">
        <v>35</v>
      </c>
    </row>
    <row r="22" spans="1:5">
      <c r="A22" s="18" t="s">
        <v>53</v>
      </c>
      <c r="B22" s="6"/>
      <c r="C22" s="6">
        <v>800</v>
      </c>
      <c r="E22" s="7" t="s">
        <v>35</v>
      </c>
    </row>
    <row r="23" spans="1:5">
      <c r="A23" s="5" t="s">
        <v>15</v>
      </c>
      <c r="B23" s="6"/>
      <c r="C23" s="6">
        <v>1200</v>
      </c>
      <c r="E23" s="7" t="s">
        <v>35</v>
      </c>
    </row>
    <row r="24" spans="1:5" ht="13.5" thickBot="1">
      <c r="B24" s="2"/>
      <c r="C24"/>
    </row>
    <row r="25" spans="1:5" ht="13.5" thickBot="1">
      <c r="A25" s="4" t="s">
        <v>13</v>
      </c>
      <c r="B25" s="2"/>
      <c r="C25"/>
    </row>
    <row r="26" spans="1:5">
      <c r="A26" s="5" t="s">
        <v>19</v>
      </c>
      <c r="B26" s="6"/>
      <c r="C26" s="6">
        <v>500</v>
      </c>
      <c r="E26" s="7" t="s">
        <v>35</v>
      </c>
    </row>
    <row r="27" spans="1:5">
      <c r="A27" s="5" t="s">
        <v>20</v>
      </c>
      <c r="B27" s="6"/>
      <c r="C27" s="6">
        <v>750</v>
      </c>
      <c r="E27" s="7" t="s">
        <v>35</v>
      </c>
    </row>
    <row r="28" spans="1:5">
      <c r="A28" s="5" t="s">
        <v>21</v>
      </c>
      <c r="B28" s="6"/>
      <c r="C28" s="6">
        <v>500</v>
      </c>
      <c r="E28" s="7" t="s">
        <v>35</v>
      </c>
    </row>
    <row r="29" spans="1:5">
      <c r="A29" s="5" t="s">
        <v>22</v>
      </c>
      <c r="B29" s="6"/>
      <c r="C29" s="6">
        <v>750</v>
      </c>
      <c r="E29" s="7" t="s">
        <v>35</v>
      </c>
    </row>
    <row r="30" spans="1:5">
      <c r="C30"/>
    </row>
    <row r="31" spans="1:5">
      <c r="C31"/>
    </row>
    <row r="32" spans="1:5">
      <c r="C32"/>
    </row>
    <row r="33" spans="1:3">
      <c r="C33"/>
    </row>
    <row r="34" spans="1:3">
      <c r="A34" s="7"/>
      <c r="C34" s="7"/>
    </row>
    <row r="35" spans="1:3">
      <c r="A35" s="7"/>
      <c r="C35" s="7"/>
    </row>
    <row r="36" spans="1:3">
      <c r="A36" s="7"/>
      <c r="C36"/>
    </row>
    <row r="37" spans="1:3">
      <c r="C37"/>
    </row>
    <row r="38" spans="1:3">
      <c r="C38"/>
    </row>
    <row r="39" spans="1:3">
      <c r="C39"/>
    </row>
    <row r="40" spans="1:3">
      <c r="C40"/>
    </row>
    <row r="41" spans="1:3">
      <c r="C41"/>
    </row>
    <row r="42" spans="1:3">
      <c r="C42"/>
    </row>
    <row r="43" spans="1:3">
      <c r="C43"/>
    </row>
    <row r="44" spans="1:3">
      <c r="C44"/>
    </row>
    <row r="45" spans="1:3">
      <c r="C45"/>
    </row>
    <row r="46" spans="1:3">
      <c r="C46"/>
    </row>
    <row r="47" spans="1:3">
      <c r="C47"/>
    </row>
    <row r="48" spans="1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</sheetData>
  <sheetProtection sheet="1"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TASAS P. FISICA</vt:lpstr>
      <vt:lpstr>TASAS P. JURIDICA</vt:lpstr>
      <vt:lpstr>DATOSP.JURIDICA</vt:lpstr>
      <vt:lpstr>DATOSP.FISICA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Usuario</cp:lastModifiedBy>
  <cp:lastPrinted>2013-03-19T19:22:43Z</cp:lastPrinted>
  <dcterms:created xsi:type="dcterms:W3CDTF">2012-11-26T11:18:20Z</dcterms:created>
  <dcterms:modified xsi:type="dcterms:W3CDTF">2013-10-02T10:44:37Z</dcterms:modified>
</cp:coreProperties>
</file>